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C58CA110-F2D0-4D53-B71C-EB1ED527386A}" xr6:coauthVersionLast="47" xr6:coauthVersionMax="47" xr10:uidLastSave="{00000000-0000-0000-0000-000000000000}"/>
  <workbookProtection workbookAlgorithmName="SHA-512" workbookHashValue="gpIQb3zadC41RL4T9BXmm6/rBv9YyAlyq+cYBpSDF1itx/kso/0cxzMN7XfVxl++E+0+mIQLewCzHsDYo+ICCQ==" workbookSaltValue="PRDdcJObrRvWC2ln0MFXOg==" workbookSpinCount="100000" lockStructure="1"/>
  <bookViews>
    <workbookView xWindow="-120" yWindow="-120" windowWidth="21840" windowHeight="13140" xr2:uid="{00000000-000D-0000-FFFF-FFFF00000000}"/>
  </bookViews>
  <sheets>
    <sheet name="Calculadora de ajudas - PREE" sheetId="1" r:id="rId1"/>
    <sheet name="Full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M36" i="1"/>
  <c r="E35" i="1" l="1"/>
  <c r="F36" i="1"/>
  <c r="L36" i="1" s="1"/>
  <c r="F38" i="1"/>
  <c r="L38" i="1" s="1"/>
  <c r="F39" i="1"/>
  <c r="F26" i="1"/>
  <c r="L26" i="1" s="1"/>
  <c r="F35" i="1" l="1"/>
  <c r="L35" i="1" s="1"/>
  <c r="K39" i="1"/>
  <c r="L39" i="1"/>
  <c r="E33" i="1"/>
  <c r="E29" i="1"/>
  <c r="E18" i="1"/>
  <c r="H33" i="1" s="1"/>
  <c r="D18" i="1"/>
  <c r="H26" i="1" s="1"/>
  <c r="N26" i="1" s="1"/>
  <c r="D9" i="1"/>
  <c r="F33" i="1" l="1"/>
  <c r="L33" i="1" s="1"/>
  <c r="N33" i="1"/>
  <c r="C47" i="1"/>
  <c r="F29" i="1"/>
  <c r="L31" i="1" s="1"/>
  <c r="H35" i="1"/>
  <c r="N35" i="1" s="1"/>
  <c r="H38" i="1"/>
  <c r="N38" i="1" s="1"/>
  <c r="H31" i="1"/>
  <c r="N31" i="1" s="1"/>
  <c r="H36" i="1"/>
  <c r="N36" i="1" s="1"/>
  <c r="Q39" i="1"/>
  <c r="D22" i="1"/>
  <c r="D13" i="1"/>
  <c r="I36" i="1" l="1"/>
  <c r="I38" i="1"/>
  <c r="G31" i="1"/>
  <c r="M31" i="1" s="1"/>
  <c r="G26" i="1"/>
  <c r="M26" i="1" s="1"/>
  <c r="I35" i="1"/>
  <c r="O35" i="1" s="1"/>
  <c r="I33" i="1"/>
  <c r="O33" i="1" s="1"/>
  <c r="I31" i="1"/>
  <c r="O31" i="1" s="1"/>
  <c r="I26" i="1"/>
  <c r="O26" i="1" s="1"/>
  <c r="G35" i="1"/>
  <c r="M35" i="1" s="1"/>
  <c r="G33" i="1"/>
  <c r="M33" i="1" s="1"/>
  <c r="J36" i="1" l="1"/>
  <c r="O36" i="1"/>
  <c r="J38" i="1"/>
  <c r="O38" i="1"/>
  <c r="J26" i="1"/>
  <c r="J33" i="1"/>
  <c r="P33" i="1" s="1"/>
  <c r="J31" i="1"/>
  <c r="P31" i="1" s="1"/>
  <c r="J35" i="1"/>
  <c r="P35" i="1" s="1"/>
  <c r="K36" i="1" l="1"/>
  <c r="Q36" i="1" s="1"/>
  <c r="P36" i="1"/>
  <c r="K26" i="1"/>
  <c r="Q26" i="1" s="1"/>
  <c r="P26" i="1"/>
  <c r="K38" i="1"/>
  <c r="Q38" i="1" s="1"/>
  <c r="P38" i="1"/>
  <c r="K33" i="1"/>
  <c r="Q33" i="1" s="1"/>
  <c r="K35" i="1"/>
  <c r="Q35" i="1" s="1"/>
  <c r="K31" i="1"/>
  <c r="K42" i="1" l="1"/>
  <c r="K43" i="1"/>
  <c r="K44" i="1"/>
  <c r="Q44" i="1" s="1"/>
  <c r="Q31" i="1"/>
  <c r="G47" i="1" l="1"/>
  <c r="Q42" i="1" s="1"/>
  <c r="Q43" i="1" l="1"/>
  <c r="F47" i="1" s="1"/>
  <c r="D47" i="1" l="1"/>
  <c r="C51" i="1"/>
  <c r="C50" i="1"/>
  <c r="D50" i="1" l="1"/>
  <c r="F50" i="1"/>
  <c r="D51" i="1"/>
  <c r="F51" i="1"/>
</calcChain>
</file>

<file path=xl/sharedStrings.xml><?xml version="1.0" encoding="utf-8"?>
<sst xmlns="http://schemas.openxmlformats.org/spreadsheetml/2006/main" count="125" uniqueCount="100">
  <si>
    <t>Sí</t>
  </si>
  <si>
    <t>No</t>
  </si>
  <si>
    <t>AJUDA ADICIONAL PER EFICIÈNCIA ENERGÈTICA</t>
  </si>
  <si>
    <t>TIPUS D'EDIFICI</t>
  </si>
  <si>
    <t>AFIRMATIU/NEGATIU</t>
  </si>
  <si>
    <t>TIPUS D'ACTUACIONS 2.1</t>
  </si>
  <si>
    <t>TIPUS D'ACTUACIONS 2.2</t>
  </si>
  <si>
    <t>TIPUS D'ACTUACIONS 2.3</t>
  </si>
  <si>
    <t>Tipo 1</t>
  </si>
  <si>
    <t>Tipo 2.1+2.2-2.3 altres usos+2.4</t>
  </si>
  <si>
    <t>POTENCIA [kW]</t>
  </si>
  <si>
    <t>TIPUS D'ACTUACIÓ</t>
  </si>
  <si>
    <t>TIPUS DE DESTINATARI</t>
  </si>
  <si>
    <t>Vivienda</t>
  </si>
  <si>
    <t>Otros usos</t>
  </si>
  <si>
    <t>Ninguna</t>
  </si>
  <si>
    <t>Caso S1: ACS i/o climatización de piscinas</t>
  </si>
  <si>
    <t>Caso S2: calefacción y opcionalmente caso S1</t>
  </si>
  <si>
    <t>Caso S3: calefacción y refrigeración, y opcionalmente caso S1</t>
  </si>
  <si>
    <t>Caso G1: Instalaciones de generación de agua caliente y/o calefacción/refrigeración en circuito abierto, para un edificio</t>
  </si>
  <si>
    <t>Caso G2: Instalaciones de generación de agua caliente y/o calefacción/refrigeración en circuito cerrado con intercambio vertical, con sondeos, para un edificio</t>
  </si>
  <si>
    <t>Caso GR1: Instalaciones de generación de agua caliente y/o calefacción/ refrigeración en circuito abierto, para generación de calor y/o frío centralizadas, incluyendo red de distribución y de intercambio a los usuarios, que dé servicio a varios edificios</t>
  </si>
  <si>
    <t>Caso GR2: Instalaciones de generación de agua caliente y/o calefacción/ refrigeración en circuito cerrado, para generación de calor y/o frío centralizadas, incluyendo red de distribución y de intercambio a los usuarios, que dé servicio a varios edificios</t>
  </si>
  <si>
    <t>Caso B1: Instalaciones de generación de agua caliente y/o calefacción en un edificio</t>
  </si>
  <si>
    <t>Caso B2: Instalaciones de generación de agua caliente y/o calefacción y refrigeración en un edificio</t>
  </si>
  <si>
    <t>Caso BR1: Instalaciones de generación de calor centralizadas, incluyendo red de distribución y de intercambio a los usuarios, que dé servicio a varios edificios</t>
  </si>
  <si>
    <t>Caso BR2: Instalaciones de generación de calor y frío centralizadas, incluyendo red de distribución y de intercambio a los usuarios, que dé servicio a varios edificios</t>
  </si>
  <si>
    <t>Caso BR3: Instalaciones de generación de calor centralizadas, incluyendo red de distribución y de intercambio, así como producción de frío descentralizada a los usuarios (la producción de frío descentralizado deberá estar abastecida por energía renovable), que dé servicio a varios edificios</t>
  </si>
  <si>
    <t>Ninguna ayuda adicional por eficiencia energética</t>
  </si>
  <si>
    <t>Eleva la calificación a A en la escala de emisiones de CO2</t>
  </si>
  <si>
    <t>Eleva la calificación a B en la escala de emisiones de CO2</t>
  </si>
  <si>
    <t>Eleva la calificación 2 letras en la escala de emisiones de CO2</t>
  </si>
  <si>
    <t>Opción A: actuaciones en edificios enteros</t>
  </si>
  <si>
    <t>A1. Persona física de naturaleza privada: ciudadano propietario del edificio o local</t>
  </si>
  <si>
    <t>B. Las comunidades de propietarios o las agrupaciones de comunidades de propietarios de edificios residenciales de uso vivienda, constituidas conforme a lo dispuesto por el artículo 5 de la Ley 49/1960, de 21 de julio, de Propiedad Horizontalde Propietat Horitzontal</t>
  </si>
  <si>
    <t>C. Los propietarios que de forma agrupada sean propietarios de edificios, que reúnan los requisitos establecidos en el artículo 396 del Código Civil y no hubiesen otorgado el título constitutivo de Propiedad Horizontal</t>
  </si>
  <si>
    <t>F. Las entidades locales conforme al artículo 3 de la Ley 7/1985, de 2 de abril, Reguladora de las Bases del Régimen Local y el sector público institucional de cualesquiera administraciones públicas a que se refiere el artículo 2.2 de la Ley 40/2015 de 1 de octubre, de Régimen Jurídico del Sector Público</t>
  </si>
  <si>
    <t>G1. Las comunidades de energías renovables y las comunidades ciudadanas de energía que NO tienen actividad comercial y mercantil</t>
  </si>
  <si>
    <t>H. Los ayuntamientos, las diputaciones provinciales o las entidades locales equivalentes y las mancomunidades o agrupaciones de municipios españoles, cabildos y consejos insulares, las administraciones de las comunidades autónomas o de las ciudades de Ceuta y Melilla, y cualesquiera organismos públicos y entidades de derecho público vinculados o dependientes de las referidas administraciones públicas, podrán actuar en representación de comunidades de propietarios u otros propietarios de edificios para promover y gestionar la realización de actuaciones de rehabilitación energética, en cuyo caso deberán formalizar un convenio por el que se designe a alguno de tales sujetos de derecho público como representante y destinatario del derecho de cobro de la ayuda, haciendo constar expresamente los compromisos de la ejecución asumidos por cada una de las partes, y el reparto de la ayuda que realizará el representante una vez percibida</t>
  </si>
  <si>
    <t>TIPO DE DESTINATARIO DE LA AYUDA</t>
  </si>
  <si>
    <t>TIPO DE EDIFICIO</t>
  </si>
  <si>
    <t>NÚMERO DE VIVIENDAS</t>
  </si>
  <si>
    <t>AYUDAS ADICIONALES</t>
  </si>
  <si>
    <t>Cumple alguna de las siguientes condiciones:</t>
  </si>
  <si>
    <t>Actuaciones que sean realizadas en edificios de viviendas situadas en las Áreas de Regeneración y Renovación Urbanas o Rurales, de acuerdo con el Plan Estatal de Vivienda 2018-2021, regulado por el Real Decreto 106/2018, de 9 de marzo</t>
  </si>
  <si>
    <t xml:space="preserve">Consumidores que tienen concedido el bono social </t>
  </si>
  <si>
    <t>Actuaciones llevadas a cabo en edificios residenciales que hayan sido definitivamente cualificados bajo algún régimen de protección pública</t>
  </si>
  <si>
    <t>EFICIENCIA ENERGÉTICA</t>
  </si>
  <si>
    <t>ACTUACIÓN TIPO 1</t>
  </si>
  <si>
    <t>% AYUDA BASE</t>
  </si>
  <si>
    <t>ACTUACIÓN TIPO 2</t>
  </si>
  <si>
    <t>2.1 Sustitución de energía convencional por energía solar térmica</t>
  </si>
  <si>
    <t>2.2 Sustitución de energía convencional por energía geotérmica</t>
  </si>
  <si>
    <t>2.3 Sustitución de energía convencional por biomasa en las instalaciones térmicas</t>
  </si>
  <si>
    <t>2.4 Mejora la eficiencia energética de los subsistemas de generación no incluidos en los apartados 2.1 a 2.3</t>
  </si>
  <si>
    <t>2.5 Mejora de la eficiencia energética de los subsistemas de distribución, regulación, control y emisión de las instalaciones térmicas</t>
  </si>
  <si>
    <t>Caso D1: actuaciones que permitan mejorar la eficiencia energética en las instalaciones térmicas de los edificios en los sistemas de distribución, regulación y control, elementos terminales, etc.</t>
  </si>
  <si>
    <t>Caso D2: serán consideradas también subvencionables los sistemas de monitorización del consumo de energía en tiempo real o de forma diferida, que permitan la transmisión de su información hacia sus usuarios mediante dispositivos digitales.</t>
  </si>
  <si>
    <t>Opción B: actuaciones en 1 o más viviendas o locales de un edificio</t>
  </si>
  <si>
    <t>% AYUDA ADICIONAL POR CRITERIO SOCIAL</t>
  </si>
  <si>
    <t>% AYUDA ADICIONAL POR EFICIENCIA ENERGÉTICA</t>
  </si>
  <si>
    <t>% AYUDA ADICIONAL POR ACTUACIÓN INTEGRADA</t>
  </si>
  <si>
    <t>% AYUDA ADICIONAL TOTAL</t>
  </si>
  <si>
    <t>% AYUDA TOTAL</t>
  </si>
  <si>
    <t>AYUDA TOTAL [€]</t>
  </si>
  <si>
    <t>Sólo se han de rellenar las casillas con fondo azul</t>
  </si>
  <si>
    <t>Este proyecto no tiene derecho a ayuda por no llegar al coste elegible mínimo (12.100€ amb IVA).</t>
  </si>
  <si>
    <t>Caso A1: Aparatos de calefacción local</t>
  </si>
  <si>
    <t>OTROS COSTES</t>
  </si>
  <si>
    <t>Costes de gestión</t>
  </si>
  <si>
    <t>Costes de justificación</t>
  </si>
  <si>
    <r>
      <t xml:space="preserve">CRITERIO SOCIAL </t>
    </r>
    <r>
      <rPr>
        <b/>
        <sz val="12"/>
        <color rgb="FFFF0000"/>
        <rFont val="Calibri"/>
        <family val="2"/>
        <scheme val="minor"/>
      </rPr>
      <t>(sólo para "Tipo de edificio: Vivienda")</t>
    </r>
  </si>
  <si>
    <t>[En caso "Tipo de edificio: Vivienda", indicar como mínimo "1"]</t>
  </si>
  <si>
    <t>[Màximo de un 4% de la posible ayuda otorgada amb el límite de 3.000 euros]</t>
  </si>
  <si>
    <t>[Màximo de un 7% de la posible ayuda otorgada amb el límite de 7.000 euros]</t>
  </si>
  <si>
    <t>AJUT BASE [€]</t>
  </si>
  <si>
    <t>AJUT ADDICIONAL PER CRITERI SOCIAL [€]</t>
  </si>
  <si>
    <t>AJUT ADDICIONAL PER EFICIÈNCIA ENERGÈTICA [€]</t>
  </si>
  <si>
    <t>AJUT ADDICIONAL PER ACTUACIÓ INTEGRADA [€]</t>
  </si>
  <si>
    <t>AJUT ADDICIONAL TOTAL [€]</t>
  </si>
  <si>
    <t>COSTE ELEGIBLE MÁXIMO [€]</t>
  </si>
  <si>
    <t>% AYUDA MÁXIMA</t>
  </si>
  <si>
    <t>Redacción de proyecto o memoria, certificados energéticos, dirección de obra, etc</t>
  </si>
  <si>
    <t>Mejora energética de las instalaciones térmicas, geotérmicas, biomasa, etc</t>
  </si>
  <si>
    <t>Mejora energética de la envolvente (ventanas, fachada, cubierta, etc..)</t>
  </si>
  <si>
    <t xml:space="preserve">ACTUACIÓN INTEGRADA </t>
  </si>
  <si>
    <t>% SUBVENCIÓN</t>
  </si>
  <si>
    <t>COSTE NO SUBVENCIONADO</t>
  </si>
  <si>
    <t>CUOTA A 5 AÑOS</t>
  </si>
  <si>
    <t>CUOTA A 10 AÑOS</t>
  </si>
  <si>
    <t>CALCULADORA DE AYUDAS  - PROGRAMA PREE 5000</t>
  </si>
  <si>
    <t>EJEMPLO FINANCIACIÓN SIN APORTE ECONÓMICO</t>
  </si>
  <si>
    <t xml:space="preserve">AYUDA TOTAL </t>
  </si>
  <si>
    <t xml:space="preserve">RESULTADO DE LA SUBVENCIÓN </t>
  </si>
  <si>
    <t>COSTE  TOTAL</t>
  </si>
  <si>
    <t>Ejemplo cuota mensual al 4 % de interés</t>
  </si>
  <si>
    <t>Ejemplo cuota mensual al 6 % de interés</t>
  </si>
  <si>
    <t>COSTE  [con IVA]</t>
  </si>
  <si>
    <t>Se actuan en Tipo 1 y Tipo 2, con una mejora del 30% en Refrigeracióin/Climatización?</t>
  </si>
  <si>
    <t>www.euroeficiencia.es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</si>
</sst>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&quot;Sí&quot;;;&quot;No&quot;"/>
    <numFmt numFmtId="165" formatCode="#,##0.00\ &quot;€&quot;"/>
    <numFmt numFmtId="166" formatCode="0.00\ \k\W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2" borderId="4" xfId="0" applyFill="1" applyBorder="1" applyAlignment="1" applyProtection="1">
      <alignment vertical="center" wrapText="1"/>
      <protection locked="0"/>
    </xf>
    <xf numFmtId="164" fontId="0" fillId="2" borderId="4" xfId="0" applyNumberFormat="1" applyFill="1" applyBorder="1" applyAlignment="1" applyProtection="1">
      <alignment horizontal="left" vertical="center" wrapText="1" indent="2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" fontId="5" fillId="0" borderId="0" xfId="0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left" vertical="center" wrapText="1" indent="2"/>
      <protection locked="0"/>
    </xf>
    <xf numFmtId="0" fontId="0" fillId="0" borderId="0" xfId="0" applyAlignment="1">
      <alignment vertical="center"/>
    </xf>
    <xf numFmtId="9" fontId="0" fillId="0" borderId="14" xfId="1" applyFon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 wrapText="1"/>
    </xf>
    <xf numFmtId="9" fontId="0" fillId="0" borderId="6" xfId="1" applyFont="1" applyBorder="1" applyAlignment="1">
      <alignment horizontal="center" vertical="center" wrapText="1"/>
    </xf>
    <xf numFmtId="9" fontId="0" fillId="0" borderId="14" xfId="1" applyFont="1" applyBorder="1" applyAlignment="1" applyProtection="1">
      <alignment horizontal="center" vertical="center" wrapText="1"/>
    </xf>
    <xf numFmtId="9" fontId="0" fillId="0" borderId="4" xfId="1" applyFont="1" applyBorder="1" applyAlignment="1" applyProtection="1">
      <alignment horizontal="center" vertical="center" wrapText="1"/>
    </xf>
    <xf numFmtId="9" fontId="0" fillId="0" borderId="5" xfId="1" applyFont="1" applyBorder="1" applyAlignment="1" applyProtection="1">
      <alignment horizontal="center" vertical="center" wrapText="1"/>
    </xf>
    <xf numFmtId="9" fontId="0" fillId="0" borderId="6" xfId="1" applyFont="1" applyBorder="1" applyAlignment="1" applyProtection="1">
      <alignment horizontal="center" vertical="center" wrapText="1"/>
    </xf>
    <xf numFmtId="9" fontId="0" fillId="0" borderId="15" xfId="1" applyFont="1" applyBorder="1" applyAlignment="1">
      <alignment horizontal="center" vertical="center" wrapText="1"/>
    </xf>
    <xf numFmtId="9" fontId="0" fillId="0" borderId="7" xfId="1" applyFont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9" fontId="0" fillId="0" borderId="8" xfId="1" applyFont="1" applyBorder="1" applyAlignment="1">
      <alignment horizontal="center" vertical="center" wrapText="1"/>
    </xf>
    <xf numFmtId="9" fontId="0" fillId="0" borderId="12" xfId="1" applyFont="1" applyBorder="1" applyAlignment="1">
      <alignment horizontal="center" vertical="center" wrapText="1"/>
    </xf>
    <xf numFmtId="9" fontId="0" fillId="0" borderId="9" xfId="1" applyFont="1" applyBorder="1" applyAlignment="1">
      <alignment horizontal="center" vertical="center" wrapText="1"/>
    </xf>
    <xf numFmtId="9" fontId="0" fillId="0" borderId="10" xfId="1" applyFont="1" applyBorder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4" fontId="0" fillId="3" borderId="10" xfId="0" applyNumberForma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9" fontId="0" fillId="0" borderId="15" xfId="1" applyFont="1" applyBorder="1" applyAlignment="1" applyProtection="1">
      <alignment horizontal="center" vertical="center" wrapText="1"/>
    </xf>
    <xf numFmtId="4" fontId="0" fillId="0" borderId="5" xfId="0" applyNumberFormat="1" applyBorder="1" applyAlignment="1">
      <alignment vertical="center" wrapText="1"/>
    </xf>
    <xf numFmtId="9" fontId="0" fillId="0" borderId="8" xfId="1" applyFont="1" applyBorder="1" applyAlignment="1" applyProtection="1">
      <alignment horizontal="center" vertical="center" wrapText="1"/>
    </xf>
    <xf numFmtId="9" fontId="0" fillId="0" borderId="7" xfId="1" applyFont="1" applyBorder="1" applyAlignment="1" applyProtection="1">
      <alignment horizontal="center" vertical="center" wrapText="1"/>
    </xf>
    <xf numFmtId="9" fontId="0" fillId="0" borderId="0" xfId="1" applyFont="1" applyBorder="1" applyAlignment="1" applyProtection="1">
      <alignment horizontal="center" vertical="center" wrapText="1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 applyAlignment="1" applyProtection="1">
      <alignment horizontal="center" vertical="center" wrapText="1"/>
      <protection locked="0"/>
    </xf>
    <xf numFmtId="165" fontId="0" fillId="2" borderId="10" xfId="0" applyNumberFormat="1" applyFill="1" applyBorder="1" applyAlignment="1" applyProtection="1">
      <alignment horizontal="center" vertical="center" wrapText="1"/>
      <protection locked="0"/>
    </xf>
    <xf numFmtId="165" fontId="0" fillId="0" borderId="5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 wrapText="1"/>
    </xf>
    <xf numFmtId="165" fontId="0" fillId="0" borderId="14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165" fontId="0" fillId="0" borderId="8" xfId="1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6" fontId="0" fillId="2" borderId="5" xfId="0" applyNumberFormat="1" applyFill="1" applyBorder="1" applyAlignment="1" applyProtection="1">
      <alignment horizontal="center" vertical="center" wrapText="1"/>
      <protection locked="0"/>
    </xf>
    <xf numFmtId="166" fontId="0" fillId="2" borderId="0" xfId="0" applyNumberFormat="1" applyFill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164" fontId="0" fillId="2" borderId="19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165" fontId="0" fillId="2" borderId="8" xfId="0" applyNumberFormat="1" applyFill="1" applyBorder="1" applyAlignment="1" applyProtection="1">
      <alignment horizontal="center" vertical="center" wrapText="1"/>
      <protection locked="0"/>
    </xf>
    <xf numFmtId="165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5" fontId="0" fillId="2" borderId="25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8" fontId="2" fillId="0" borderId="25" xfId="0" applyNumberFormat="1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>
      <alignment horizontal="center" vertical="center" wrapText="1"/>
    </xf>
    <xf numFmtId="165" fontId="12" fillId="4" borderId="6" xfId="0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wrapText="1" indent="2"/>
    </xf>
    <xf numFmtId="0" fontId="3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9" fontId="12" fillId="4" borderId="10" xfId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2">
    <dxf>
      <font>
        <color theme="9" tint="0.7999816888943144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176894</xdr:colOff>
      <xdr:row>1</xdr:row>
      <xdr:rowOff>95250</xdr:rowOff>
    </xdr:from>
    <xdr:to>
      <xdr:col>1</xdr:col>
      <xdr:colOff>1399476</xdr:colOff>
      <xdr:row>1</xdr:row>
      <xdr:rowOff>1162006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EA300E9-0C79-F240-ED5A-FBD343B3D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3" y="244929"/>
          <a:ext cx="1222582" cy="1066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roeficiencia.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53"/>
  <sheetViews>
    <sheetView showGridLines="0" tabSelected="1" zoomScale="70" zoomScaleNormal="70" workbookViewId="0">
      <selection activeCell="C61" sqref="C61"/>
    </sheetView>
  </sheetViews>
  <sheetFormatPr baseColWidth="10" defaultColWidth="8.85546875" defaultRowHeight="15" x14ac:dyDescent="0.25"/>
  <cols>
    <col min="1" max="1" width="3.5703125" style="3" customWidth="1"/>
    <col min="2" max="2" width="84.7109375" style="3" customWidth="1"/>
    <col min="3" max="3" width="29.7109375" style="3" customWidth="1"/>
    <col min="4" max="4" width="13" style="3" customWidth="1"/>
    <col min="5" max="5" width="14" style="3" customWidth="1"/>
    <col min="6" max="6" width="21" style="3" customWidth="1"/>
    <col min="7" max="7" width="20.7109375" style="3" hidden="1" customWidth="1"/>
    <col min="8" max="8" width="20.5703125" style="3" hidden="1" customWidth="1"/>
    <col min="9" max="9" width="21" style="3" hidden="1" customWidth="1"/>
    <col min="10" max="10" width="16.28515625" style="3" hidden="1" customWidth="1"/>
    <col min="11" max="12" width="12.85546875" style="3" hidden="1" customWidth="1"/>
    <col min="13" max="13" width="16.7109375" style="3" hidden="1" customWidth="1"/>
    <col min="14" max="14" width="19.28515625" style="3" hidden="1" customWidth="1"/>
    <col min="15" max="15" width="18.28515625" style="3" hidden="1" customWidth="1"/>
    <col min="16" max="16" width="12.85546875" style="3" hidden="1" customWidth="1"/>
    <col min="17" max="17" width="12.5703125" style="3" hidden="1" customWidth="1"/>
    <col min="18" max="24" width="8.85546875" style="3" hidden="1" customWidth="1"/>
    <col min="25" max="16384" width="8.85546875" style="3"/>
  </cols>
  <sheetData>
    <row r="1" spans="2:8" ht="12" customHeight="1" thickBot="1" x14ac:dyDescent="0.3"/>
    <row r="2" spans="2:8" ht="96.75" customHeight="1" thickTop="1" thickBot="1" x14ac:dyDescent="0.3">
      <c r="B2" s="121" t="s">
        <v>90</v>
      </c>
      <c r="C2" s="122"/>
      <c r="D2" s="122"/>
      <c r="E2" s="122"/>
      <c r="F2" s="123"/>
    </row>
    <row r="3" spans="2:8" ht="17.25" thickTop="1" thickBot="1" x14ac:dyDescent="0.3">
      <c r="B3" s="103" t="s">
        <v>65</v>
      </c>
    </row>
    <row r="4" spans="2:8" hidden="1" x14ac:dyDescent="0.25"/>
    <row r="5" spans="2:8" hidden="1" x14ac:dyDescent="0.25">
      <c r="B5" s="125" t="s">
        <v>39</v>
      </c>
      <c r="C5" s="126"/>
      <c r="D5" s="126"/>
      <c r="E5" s="126"/>
      <c r="F5" s="127"/>
    </row>
    <row r="6" spans="2:8" ht="96.6" hidden="1" customHeight="1" thickBot="1" x14ac:dyDescent="0.3">
      <c r="B6" s="128" t="s">
        <v>33</v>
      </c>
      <c r="C6" s="129"/>
      <c r="D6" s="129"/>
      <c r="E6" s="129"/>
      <c r="F6" s="130"/>
    </row>
    <row r="7" spans="2:8" ht="15.75" hidden="1" thickBot="1" x14ac:dyDescent="0.3"/>
    <row r="8" spans="2:8" ht="18.75" hidden="1" x14ac:dyDescent="0.25">
      <c r="B8" s="4" t="s">
        <v>40</v>
      </c>
      <c r="C8" s="5" t="s">
        <v>41</v>
      </c>
      <c r="D8" s="139" t="s">
        <v>72</v>
      </c>
      <c r="E8" s="140"/>
      <c r="F8" s="140"/>
      <c r="G8" s="140"/>
      <c r="H8" s="140"/>
    </row>
    <row r="9" spans="2:8" ht="15.75" hidden="1" thickBot="1" x14ac:dyDescent="0.3">
      <c r="B9" s="17" t="s">
        <v>13</v>
      </c>
      <c r="C9" s="19">
        <v>1</v>
      </c>
      <c r="D9" s="30">
        <f>IF(B9=Full1!A7,0,C9)</f>
        <v>1</v>
      </c>
      <c r="E9" s="31"/>
    </row>
    <row r="10" spans="2:8" ht="15.75" hidden="1" thickBot="1" x14ac:dyDescent="0.3">
      <c r="D10" s="31"/>
      <c r="E10" s="31"/>
    </row>
    <row r="11" spans="2:8" ht="19.5" hidden="1" thickBot="1" x14ac:dyDescent="0.3">
      <c r="B11" s="137" t="s">
        <v>42</v>
      </c>
      <c r="C11" s="138"/>
      <c r="D11" s="31"/>
      <c r="E11" s="31"/>
    </row>
    <row r="12" spans="2:8" ht="15.75" hidden="1" x14ac:dyDescent="0.25">
      <c r="B12" s="21" t="s">
        <v>71</v>
      </c>
      <c r="C12" s="6"/>
      <c r="D12" s="31"/>
      <c r="E12" s="31"/>
    </row>
    <row r="13" spans="2:8" hidden="1" x14ac:dyDescent="0.25">
      <c r="B13" s="7" t="s">
        <v>43</v>
      </c>
      <c r="C13" s="20" t="s">
        <v>1</v>
      </c>
      <c r="D13" s="31">
        <f>COUNTIF(C13,"Sí")</f>
        <v>0</v>
      </c>
      <c r="E13" s="31"/>
    </row>
    <row r="14" spans="2:8" ht="30.6" hidden="1" customHeight="1" x14ac:dyDescent="0.25">
      <c r="B14" s="131" t="s">
        <v>46</v>
      </c>
      <c r="C14" s="132"/>
      <c r="D14" s="31"/>
      <c r="E14" s="31"/>
    </row>
    <row r="15" spans="2:8" ht="46.9" hidden="1" customHeight="1" x14ac:dyDescent="0.25">
      <c r="B15" s="131" t="s">
        <v>44</v>
      </c>
      <c r="C15" s="132"/>
      <c r="D15" s="31"/>
      <c r="E15" s="31"/>
    </row>
    <row r="16" spans="2:8" ht="15.75" hidden="1" thickBot="1" x14ac:dyDescent="0.3">
      <c r="B16" s="143" t="s">
        <v>45</v>
      </c>
      <c r="C16" s="144"/>
      <c r="D16" s="31"/>
      <c r="E16" s="31"/>
    </row>
    <row r="17" spans="2:17" ht="29.25" customHeight="1" x14ac:dyDescent="0.25">
      <c r="B17" s="133" t="s">
        <v>47</v>
      </c>
      <c r="C17" s="134"/>
      <c r="D17" s="31" t="s">
        <v>8</v>
      </c>
      <c r="E17" s="31" t="s">
        <v>9</v>
      </c>
    </row>
    <row r="18" spans="2:17" ht="29.25" customHeight="1" thickBot="1" x14ac:dyDescent="0.3">
      <c r="B18" s="135" t="s">
        <v>28</v>
      </c>
      <c r="C18" s="136"/>
      <c r="D18" s="31">
        <f>IF(B18=Full1!A36,"0,15",IF(B18=Full1!A37,"0,10",IF(B18=Full1!A38,"0,05",0)))</f>
        <v>0</v>
      </c>
      <c r="E18" s="31">
        <f>IF(B18=Full1!A36,"0,10",IF(B18=Full1!A37,"0,05",IF(B18=Full1!A38,"0",0)))</f>
        <v>0</v>
      </c>
    </row>
    <row r="19" spans="2:17" ht="17.25" customHeight="1" thickBot="1" x14ac:dyDescent="0.3">
      <c r="B19" s="31"/>
      <c r="C19" s="31"/>
      <c r="D19" s="31"/>
      <c r="E19" s="31"/>
    </row>
    <row r="20" spans="2:17" ht="29.25" customHeight="1" x14ac:dyDescent="0.25">
      <c r="B20" s="133" t="s">
        <v>85</v>
      </c>
      <c r="C20" s="134"/>
      <c r="D20" s="31"/>
      <c r="E20" s="31"/>
    </row>
    <row r="21" spans="2:17" ht="29.25" customHeight="1" thickBot="1" x14ac:dyDescent="0.3">
      <c r="B21" s="90" t="s">
        <v>98</v>
      </c>
      <c r="C21" s="91" t="s">
        <v>1</v>
      </c>
      <c r="D21" s="31"/>
      <c r="E21" s="31"/>
    </row>
    <row r="22" spans="2:17" ht="17.25" customHeight="1" thickBot="1" x14ac:dyDescent="0.3">
      <c r="D22" s="31">
        <f>COUNTIF(C21,"Sí")</f>
        <v>0</v>
      </c>
      <c r="E22" s="31"/>
    </row>
    <row r="23" spans="2:17" ht="29.25" hidden="1" customHeight="1" x14ac:dyDescent="0.25">
      <c r="B23" s="92"/>
      <c r="C23" s="93"/>
      <c r="D23" s="31"/>
      <c r="E23" s="31"/>
    </row>
    <row r="24" spans="2:17" ht="29.25" hidden="1" customHeight="1" thickBot="1" x14ac:dyDescent="0.3"/>
    <row r="25" spans="2:17" ht="29.25" customHeight="1" x14ac:dyDescent="0.25">
      <c r="B25" s="96" t="s">
        <v>48</v>
      </c>
      <c r="C25" s="98" t="s">
        <v>97</v>
      </c>
      <c r="D25" s="98"/>
      <c r="E25" s="98"/>
      <c r="F25" s="99" t="s">
        <v>49</v>
      </c>
      <c r="G25" s="35" t="s">
        <v>59</v>
      </c>
      <c r="H25" s="9" t="s">
        <v>60</v>
      </c>
      <c r="I25" s="9" t="s">
        <v>61</v>
      </c>
      <c r="J25" s="10" t="s">
        <v>62</v>
      </c>
      <c r="K25" s="10" t="s">
        <v>63</v>
      </c>
      <c r="L25" s="32" t="s">
        <v>75</v>
      </c>
      <c r="M25" s="35" t="s">
        <v>76</v>
      </c>
      <c r="N25" s="9" t="s">
        <v>77</v>
      </c>
      <c r="O25" s="9" t="s">
        <v>78</v>
      </c>
      <c r="P25" s="10" t="s">
        <v>79</v>
      </c>
      <c r="Q25" s="10" t="s">
        <v>64</v>
      </c>
    </row>
    <row r="26" spans="2:17" ht="29.25" customHeight="1" thickBot="1" x14ac:dyDescent="0.3">
      <c r="B26" s="40" t="s">
        <v>84</v>
      </c>
      <c r="C26" s="69">
        <v>0</v>
      </c>
      <c r="D26" s="41"/>
      <c r="E26" s="41"/>
      <c r="F26" s="44">
        <f>IF(C26=0,0,0.5)</f>
        <v>0</v>
      </c>
      <c r="G26" s="45">
        <f>IF(B9=Full1!A6,(0.15*D13),0)</f>
        <v>0</v>
      </c>
      <c r="H26" s="46">
        <f>D18*1</f>
        <v>0</v>
      </c>
      <c r="I26" s="46">
        <f>0.25*D22</f>
        <v>0</v>
      </c>
      <c r="J26" s="47">
        <f>SUM(G26:I26)</f>
        <v>0</v>
      </c>
      <c r="K26" s="47">
        <f>IF(C26=0,0,MIN(J26+F26,1))</f>
        <v>0</v>
      </c>
      <c r="L26" s="74">
        <f>$C26*F26</f>
        <v>0</v>
      </c>
      <c r="M26" s="77">
        <f>$C26*G26</f>
        <v>0</v>
      </c>
      <c r="N26" s="78">
        <f>$C26*H26</f>
        <v>0</v>
      </c>
      <c r="O26" s="78">
        <f>$C26*I26</f>
        <v>0</v>
      </c>
      <c r="P26" s="74">
        <f>$C26*J26</f>
        <v>0</v>
      </c>
      <c r="Q26" s="74">
        <f>K26*C26</f>
        <v>0</v>
      </c>
    </row>
    <row r="27" spans="2:17" ht="17.25" customHeight="1" thickBot="1" x14ac:dyDescent="0.3">
      <c r="C27" s="59"/>
      <c r="D27" s="14"/>
      <c r="E27" s="14"/>
      <c r="F27" s="28"/>
      <c r="G27" s="29"/>
      <c r="H27" s="29"/>
      <c r="I27" s="29"/>
      <c r="J27" s="28"/>
      <c r="K27" s="29"/>
      <c r="L27" s="29"/>
      <c r="M27" s="29"/>
      <c r="N27" s="29"/>
      <c r="O27" s="29"/>
      <c r="P27" s="29"/>
      <c r="Q27" s="29"/>
    </row>
    <row r="28" spans="2:17" ht="29.25" customHeight="1" x14ac:dyDescent="0.25">
      <c r="B28" s="96" t="s">
        <v>50</v>
      </c>
      <c r="C28" s="98" t="s">
        <v>97</v>
      </c>
      <c r="D28" s="98" t="s">
        <v>10</v>
      </c>
      <c r="E28" s="98" t="s">
        <v>80</v>
      </c>
      <c r="F28" s="99" t="s">
        <v>49</v>
      </c>
      <c r="G28" s="35" t="s">
        <v>59</v>
      </c>
      <c r="H28" s="9" t="s">
        <v>60</v>
      </c>
      <c r="I28" s="9" t="s">
        <v>61</v>
      </c>
      <c r="J28" s="10" t="s">
        <v>62</v>
      </c>
      <c r="K28" s="10" t="s">
        <v>63</v>
      </c>
      <c r="L28" s="32" t="s">
        <v>75</v>
      </c>
      <c r="M28" s="35" t="s">
        <v>76</v>
      </c>
      <c r="N28" s="9" t="s">
        <v>77</v>
      </c>
      <c r="O28" s="9" t="s">
        <v>78</v>
      </c>
      <c r="P28" s="10" t="s">
        <v>79</v>
      </c>
      <c r="Q28" s="10" t="s">
        <v>64</v>
      </c>
    </row>
    <row r="29" spans="2:17" ht="29.25" customHeight="1" thickBot="1" x14ac:dyDescent="0.3">
      <c r="B29" s="40" t="s">
        <v>83</v>
      </c>
      <c r="C29" s="69">
        <v>0</v>
      </c>
      <c r="D29" s="88">
        <v>0</v>
      </c>
      <c r="E29" s="72">
        <f>IF(B31=Full1!A11,MIN(C29,1000*D29),IF(B31=Full1!A12,MIN(C29,1500*D29),IF(B31=Full1!A13,MIN(C29,1850*D29),IF(B31=Full1!A10,0))))</f>
        <v>0</v>
      </c>
      <c r="F29" s="48">
        <f>IF(E29=0,0,0.4)</f>
        <v>0</v>
      </c>
      <c r="G29" s="37"/>
      <c r="H29" s="14"/>
      <c r="I29" s="14"/>
      <c r="J29" s="24"/>
      <c r="K29" s="24"/>
      <c r="L29" s="24"/>
      <c r="M29" s="14"/>
      <c r="N29" s="41"/>
      <c r="O29" s="41"/>
      <c r="P29" s="24"/>
      <c r="Q29" s="24"/>
    </row>
    <row r="30" spans="2:17" ht="29.25" hidden="1" customHeight="1" x14ac:dyDescent="0.25">
      <c r="B30" s="11" t="s">
        <v>51</v>
      </c>
      <c r="G30" s="38"/>
      <c r="H30" s="25"/>
      <c r="I30" s="25"/>
      <c r="J30" s="26"/>
      <c r="K30" s="26"/>
      <c r="L30" s="26"/>
      <c r="M30" s="25"/>
      <c r="N30" s="25"/>
      <c r="O30" s="25"/>
      <c r="P30" s="26"/>
      <c r="Q30" s="26"/>
    </row>
    <row r="31" spans="2:17" ht="29.25" hidden="1" customHeight="1" thickBot="1" x14ac:dyDescent="0.3">
      <c r="B31" s="18" t="s">
        <v>17</v>
      </c>
      <c r="G31" s="49">
        <f>IF(B9=Full1!A6,(0.1*D13),0)</f>
        <v>0</v>
      </c>
      <c r="H31" s="50">
        <f>E18*1</f>
        <v>0</v>
      </c>
      <c r="I31" s="50">
        <f>0.2*D22</f>
        <v>0</v>
      </c>
      <c r="J31" s="47">
        <f>SUM(G31:I31)</f>
        <v>0</v>
      </c>
      <c r="K31" s="51">
        <f>IF(C29=0,0,J31+F29)</f>
        <v>0</v>
      </c>
      <c r="L31" s="74">
        <f>$E29*F29</f>
        <v>0</v>
      </c>
      <c r="M31" s="77">
        <f>$E29*G31</f>
        <v>0</v>
      </c>
      <c r="N31" s="78">
        <f>$E29*H31</f>
        <v>0</v>
      </c>
      <c r="O31" s="78">
        <f>$E29*I31</f>
        <v>0</v>
      </c>
      <c r="P31" s="74">
        <f>$E29*J31</f>
        <v>0</v>
      </c>
      <c r="Q31" s="74">
        <f>K31*E29</f>
        <v>0</v>
      </c>
    </row>
    <row r="32" spans="2:17" ht="29.25" hidden="1" customHeight="1" x14ac:dyDescent="0.25">
      <c r="B32" s="11" t="s">
        <v>52</v>
      </c>
      <c r="C32" s="27"/>
      <c r="D32" s="27"/>
      <c r="E32" s="27"/>
      <c r="F32" s="34"/>
      <c r="G32" s="39"/>
      <c r="H32" s="27"/>
      <c r="I32" s="27"/>
      <c r="J32" s="26"/>
      <c r="K32" s="26"/>
      <c r="L32" s="26"/>
      <c r="M32" s="79"/>
      <c r="N32" s="80"/>
      <c r="O32" s="80"/>
      <c r="P32" s="81"/>
      <c r="Q32" s="81"/>
    </row>
    <row r="33" spans="2:24" ht="29.25" hidden="1" customHeight="1" thickBot="1" x14ac:dyDescent="0.3">
      <c r="B33" s="42" t="s">
        <v>15</v>
      </c>
      <c r="C33" s="70"/>
      <c r="D33" s="89"/>
      <c r="E33" s="73">
        <f>IF(B33=Full1!A17,MIN(C33,1600*(D33^0.83)),IF(B33=Full1!A18,MIN(C33,4000*(D33^0.83)),IF(B33=Full1!A19,MIN(C33,2600*(D33^0.83)),IF(B33=Full1!A20,MIN(C33,5000*(D33^0.83)),IF(B33=Full1!A16,0)))))</f>
        <v>0</v>
      </c>
      <c r="F33" s="48">
        <f>IF(E33=0,0,0.4)</f>
        <v>0</v>
      </c>
      <c r="G33" s="53">
        <f>IF(B9=Full1!A6,(0.1*D13),0)</f>
        <v>0</v>
      </c>
      <c r="H33" s="54">
        <f>IF(B9=Full1!A6,0,E18*1)</f>
        <v>0</v>
      </c>
      <c r="I33" s="54">
        <f>(0.2*D22)</f>
        <v>0</v>
      </c>
      <c r="J33" s="55">
        <f>SUM(G33:I33)</f>
        <v>0</v>
      </c>
      <c r="K33" s="51">
        <f>IF(C33=0,0,J33+F33)</f>
        <v>0</v>
      </c>
      <c r="L33" s="74">
        <f>$E33*F33</f>
        <v>0</v>
      </c>
      <c r="M33" s="77">
        <f>$E33*G33</f>
        <v>0</v>
      </c>
      <c r="N33" s="78">
        <f>$E33*H33</f>
        <v>0</v>
      </c>
      <c r="O33" s="78">
        <f>$E33*I33</f>
        <v>0</v>
      </c>
      <c r="P33" s="74">
        <f>$E33*J33</f>
        <v>0</v>
      </c>
      <c r="Q33" s="75">
        <f>K33*E33</f>
        <v>0</v>
      </c>
    </row>
    <row r="34" spans="2:24" ht="29.25" hidden="1" customHeight="1" x14ac:dyDescent="0.25">
      <c r="B34" s="11" t="s">
        <v>53</v>
      </c>
      <c r="C34" s="27"/>
      <c r="D34" s="27"/>
      <c r="E34" s="27"/>
      <c r="F34" s="34"/>
      <c r="G34" s="39"/>
      <c r="H34" s="27"/>
      <c r="I34" s="27"/>
      <c r="J34" s="26"/>
      <c r="K34" s="26"/>
      <c r="L34" s="26"/>
      <c r="M34" s="79"/>
      <c r="N34" s="80"/>
      <c r="O34" s="80"/>
      <c r="P34" s="81"/>
      <c r="Q34" s="81"/>
    </row>
    <row r="35" spans="2:24" ht="29.25" hidden="1" customHeight="1" thickBot="1" x14ac:dyDescent="0.3">
      <c r="B35" s="18" t="s">
        <v>15</v>
      </c>
      <c r="C35" s="69"/>
      <c r="D35" s="88"/>
      <c r="E35" s="72">
        <f>IF(B35=Full1!A24,MIN(C35,400*D35),IF(B35=Full1!A25,MIN(C35,880*(D35^0.87)),IF(B35=Full1!A26,MIN(C35,1540*(D35^0.87)),IF(B35=Full1!A27,MIN(C35,1250*(D35^0.87)),IF(B35=Full1!A28,MIN(C35,2124*(D35^0.87)),IF(B35=Full1!A29,MIN(C35,2374*(D35^0.87)),IF(B35=Full1!A23,0)))))))</f>
        <v>0</v>
      </c>
      <c r="F35" s="48">
        <f>IF(E35=0,0,0.4)</f>
        <v>0</v>
      </c>
      <c r="G35" s="45">
        <f>IF(B9=Full1!A6,(0.1*D13),0)</f>
        <v>0</v>
      </c>
      <c r="H35" s="46">
        <f>IF(B9=Full1!A6,0,(E18*1))</f>
        <v>0</v>
      </c>
      <c r="I35" s="46">
        <f>0.15*D22</f>
        <v>0</v>
      </c>
      <c r="J35" s="47">
        <f>SUM(G35:I35)</f>
        <v>0</v>
      </c>
      <c r="K35" s="51">
        <f>IF(C35=0,0,J35+F35)</f>
        <v>0</v>
      </c>
      <c r="L35" s="74">
        <f>E35*F35</f>
        <v>0</v>
      </c>
      <c r="M35" s="77">
        <f>$E35*G35</f>
        <v>0</v>
      </c>
      <c r="N35" s="78">
        <f>$E35*H35</f>
        <v>0</v>
      </c>
      <c r="O35" s="78">
        <f>$E35*I35</f>
        <v>0</v>
      </c>
      <c r="P35" s="74">
        <f>$E35*J35</f>
        <v>0</v>
      </c>
      <c r="Q35" s="76">
        <f>K35*E35</f>
        <v>0</v>
      </c>
    </row>
    <row r="36" spans="2:24" ht="29.25" hidden="1" customHeight="1" thickBot="1" x14ac:dyDescent="0.3">
      <c r="B36" s="12" t="s">
        <v>54</v>
      </c>
      <c r="C36" s="71"/>
      <c r="D36" s="60"/>
      <c r="E36" s="28"/>
      <c r="F36" s="56">
        <f>IF(C36=0,0,0.4)</f>
        <v>0</v>
      </c>
      <c r="G36" s="57">
        <v>0</v>
      </c>
      <c r="H36" s="58">
        <f>E18*1</f>
        <v>0</v>
      </c>
      <c r="I36" s="58">
        <f>0.05*D22</f>
        <v>0</v>
      </c>
      <c r="J36" s="47">
        <f>SUM(G36:I36)</f>
        <v>0</v>
      </c>
      <c r="K36" s="51">
        <f>IF(C36=0,0,J36+F36)</f>
        <v>0</v>
      </c>
      <c r="L36" s="74">
        <f>$C36*F36</f>
        <v>0</v>
      </c>
      <c r="M36" s="77">
        <f>$C36*G36</f>
        <v>0</v>
      </c>
      <c r="N36" s="78">
        <f>$C36*H36</f>
        <v>0</v>
      </c>
      <c r="O36" s="78">
        <f>$C36*I36</f>
        <v>0</v>
      </c>
      <c r="P36" s="74">
        <f>$C36*J36</f>
        <v>0</v>
      </c>
      <c r="Q36" s="74">
        <f>K36*C36</f>
        <v>0</v>
      </c>
    </row>
    <row r="37" spans="2:24" ht="29.25" hidden="1" customHeight="1" x14ac:dyDescent="0.25">
      <c r="B37" s="11" t="s">
        <v>55</v>
      </c>
      <c r="C37" s="27"/>
      <c r="D37" s="27"/>
      <c r="E37" s="27"/>
      <c r="F37" s="33"/>
      <c r="G37" s="38"/>
      <c r="H37" s="25"/>
      <c r="I37" s="25"/>
      <c r="J37" s="26"/>
      <c r="K37" s="26"/>
      <c r="L37" s="26"/>
      <c r="M37" s="25"/>
      <c r="N37" s="25"/>
      <c r="O37" s="25"/>
      <c r="P37" s="26"/>
      <c r="Q37" s="26"/>
    </row>
    <row r="38" spans="2:24" ht="29.25" hidden="1" customHeight="1" x14ac:dyDescent="0.25">
      <c r="B38" s="15" t="s">
        <v>56</v>
      </c>
      <c r="C38" s="70"/>
      <c r="D38" s="29"/>
      <c r="E38" s="29"/>
      <c r="F38" s="52">
        <f>IF(C38=0,0,0.4)</f>
        <v>0</v>
      </c>
      <c r="G38" s="53">
        <v>0</v>
      </c>
      <c r="H38" s="54">
        <f>E18*1</f>
        <v>0</v>
      </c>
      <c r="I38" s="54">
        <f>0.05*D22</f>
        <v>0</v>
      </c>
      <c r="J38" s="55">
        <f>SUM(G38:I38)</f>
        <v>0</v>
      </c>
      <c r="K38" s="66">
        <f>IF(C38=0,0,J38+F38)</f>
        <v>0</v>
      </c>
      <c r="L38" s="75">
        <f>$C38*F38</f>
        <v>0</v>
      </c>
      <c r="M38" s="82">
        <f>$C38*G38</f>
        <v>0</v>
      </c>
      <c r="N38" s="83">
        <f>$C38*H38</f>
        <v>0</v>
      </c>
      <c r="O38" s="83">
        <f>$C38*I38</f>
        <v>0</v>
      </c>
      <c r="P38" s="84">
        <f>$C38*J38</f>
        <v>0</v>
      </c>
      <c r="Q38" s="75">
        <f>K38*C38</f>
        <v>0</v>
      </c>
    </row>
    <row r="39" spans="2:24" ht="29.25" hidden="1" customHeight="1" thickBot="1" x14ac:dyDescent="0.3">
      <c r="B39" s="16" t="s">
        <v>57</v>
      </c>
      <c r="C39" s="69"/>
      <c r="D39" s="22"/>
      <c r="E39" s="22"/>
      <c r="F39" s="44">
        <f>IF(C39=0,0,0.4)</f>
        <v>0</v>
      </c>
      <c r="G39" s="36"/>
      <c r="H39" s="22"/>
      <c r="I39" s="22"/>
      <c r="J39" s="23"/>
      <c r="K39" s="48">
        <f>IF(C39=0,0,J39+F39)</f>
        <v>0</v>
      </c>
      <c r="L39" s="76">
        <f>C39*F39</f>
        <v>0</v>
      </c>
      <c r="M39" s="45"/>
      <c r="N39" s="46"/>
      <c r="O39" s="46"/>
      <c r="P39" s="47"/>
      <c r="Q39" s="74">
        <f>K39*C39</f>
        <v>0</v>
      </c>
    </row>
    <row r="40" spans="2:24" ht="17.25" customHeight="1" thickBot="1" x14ac:dyDescent="0.3">
      <c r="B40" s="8"/>
      <c r="C40" s="29"/>
      <c r="D40" s="29"/>
      <c r="E40" s="2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24" ht="29.25" customHeight="1" x14ac:dyDescent="0.25">
      <c r="B41" s="96" t="s">
        <v>68</v>
      </c>
      <c r="C41" s="97" t="s">
        <v>97</v>
      </c>
      <c r="D41" s="29"/>
      <c r="E41" s="29"/>
      <c r="F41" s="14"/>
      <c r="G41" s="62"/>
      <c r="H41" s="62"/>
      <c r="I41" s="62"/>
      <c r="J41" s="62"/>
      <c r="K41" s="32" t="s">
        <v>81</v>
      </c>
      <c r="L41" s="35"/>
      <c r="M41" s="9"/>
      <c r="N41" s="9"/>
      <c r="O41" s="9"/>
      <c r="P41" s="10"/>
      <c r="Q41" s="10" t="s">
        <v>64</v>
      </c>
    </row>
    <row r="42" spans="2:24" ht="29.25" customHeight="1" x14ac:dyDescent="0.25">
      <c r="B42" s="101" t="s">
        <v>69</v>
      </c>
      <c r="C42" s="102">
        <v>0</v>
      </c>
      <c r="D42" s="29"/>
      <c r="E42" s="29"/>
      <c r="F42" s="14"/>
      <c r="G42" s="63"/>
      <c r="H42" s="63"/>
      <c r="I42" s="63"/>
      <c r="J42" s="63"/>
      <c r="K42" s="64">
        <f>MAX(K26,K31,K33,K35,K36,K38,K39)</f>
        <v>0</v>
      </c>
      <c r="L42" s="67"/>
      <c r="M42" s="68"/>
      <c r="N42" s="68"/>
      <c r="O42" s="68"/>
      <c r="P42" s="66"/>
      <c r="Q42" s="85">
        <f>MIN(3000,0.04*G47,C42*K42)</f>
        <v>0</v>
      </c>
      <c r="R42" s="141" t="s">
        <v>73</v>
      </c>
      <c r="S42" s="142"/>
      <c r="T42" s="142"/>
      <c r="U42" s="142"/>
      <c r="V42" s="142"/>
      <c r="W42" s="142"/>
      <c r="X42" s="142"/>
    </row>
    <row r="43" spans="2:24" ht="29.25" hidden="1" customHeight="1" x14ac:dyDescent="0.25">
      <c r="B43" s="100" t="s">
        <v>70</v>
      </c>
      <c r="C43" s="94"/>
      <c r="D43" s="29"/>
      <c r="E43" s="29"/>
      <c r="F43" s="14"/>
      <c r="G43" s="63"/>
      <c r="H43" s="63"/>
      <c r="I43" s="63"/>
      <c r="J43" s="63"/>
      <c r="K43" s="64">
        <f>MAX(K26,K31,K33,K35,K36,K38,K39)</f>
        <v>0</v>
      </c>
      <c r="L43" s="67"/>
      <c r="M43" s="68"/>
      <c r="N43" s="68"/>
      <c r="O43" s="68"/>
      <c r="P43" s="66"/>
      <c r="Q43" s="86">
        <f>MIN(7000,0.07*G47,C43*K43)</f>
        <v>0</v>
      </c>
      <c r="R43" s="141" t="s">
        <v>74</v>
      </c>
      <c r="S43" s="142"/>
      <c r="T43" s="142"/>
      <c r="U43" s="142"/>
      <c r="V43" s="142"/>
      <c r="W43" s="142"/>
      <c r="X43" s="142"/>
    </row>
    <row r="44" spans="2:24" ht="29.25" customHeight="1" thickBot="1" x14ac:dyDescent="0.3">
      <c r="B44" s="40" t="s">
        <v>82</v>
      </c>
      <c r="C44" s="95">
        <v>0</v>
      </c>
      <c r="D44" s="29"/>
      <c r="E44" s="29"/>
      <c r="F44" s="14"/>
      <c r="G44" s="65"/>
      <c r="H44" s="65"/>
      <c r="I44" s="65"/>
      <c r="J44" s="65"/>
      <c r="K44" s="48">
        <f>MAX(K26,K31,K33,K35,K36,K38,K39)</f>
        <v>0</v>
      </c>
      <c r="L44" s="49"/>
      <c r="M44" s="50"/>
      <c r="N44" s="50"/>
      <c r="O44" s="50"/>
      <c r="P44" s="51"/>
      <c r="Q44" s="87">
        <f>C44*K44</f>
        <v>0</v>
      </c>
    </row>
    <row r="45" spans="2:24" ht="17.25" customHeight="1" thickBot="1" x14ac:dyDescent="0.3"/>
    <row r="46" spans="2:24" s="13" customFormat="1" ht="42.75" customHeight="1" thickBot="1" x14ac:dyDescent="0.3">
      <c r="B46" s="113" t="s">
        <v>93</v>
      </c>
      <c r="C46" s="114" t="s">
        <v>94</v>
      </c>
      <c r="D46" s="148" t="s">
        <v>86</v>
      </c>
      <c r="E46" s="148"/>
      <c r="F46" s="115" t="s">
        <v>92</v>
      </c>
    </row>
    <row r="47" spans="2:24" ht="29.25" customHeight="1" thickBot="1" x14ac:dyDescent="0.3">
      <c r="B47" s="116"/>
      <c r="C47" s="117">
        <f>C26+E29+E33+E35+C36+C38+C39+C42+C44+C43</f>
        <v>0</v>
      </c>
      <c r="D47" s="147" t="e">
        <f>F47/C47</f>
        <v>#DIV/0!</v>
      </c>
      <c r="E47" s="147"/>
      <c r="F47" s="118">
        <f>Q26+Q31+Q33+Q35+Q36+Q38+Q39+Q42+Q44+Q43</f>
        <v>0</v>
      </c>
      <c r="G47" s="61">
        <f>Q26+Q31+Q33+Q35+Q36+Q38+Q39+Q44</f>
        <v>0</v>
      </c>
    </row>
    <row r="48" spans="2:24" ht="29.25" customHeight="1" thickBot="1" x14ac:dyDescent="0.3">
      <c r="B48" s="145" t="s">
        <v>66</v>
      </c>
      <c r="C48" s="146"/>
      <c r="D48" s="146"/>
      <c r="E48" s="146"/>
      <c r="F48" s="146"/>
    </row>
    <row r="49" spans="2:6" ht="37.5" x14ac:dyDescent="0.25">
      <c r="B49" s="104" t="s">
        <v>91</v>
      </c>
      <c r="C49" s="105" t="s">
        <v>87</v>
      </c>
      <c r="D49" s="119" t="s">
        <v>88</v>
      </c>
      <c r="E49" s="119"/>
      <c r="F49" s="106" t="s">
        <v>89</v>
      </c>
    </row>
    <row r="50" spans="2:6" ht="15.75" x14ac:dyDescent="0.25">
      <c r="B50" s="107" t="s">
        <v>95</v>
      </c>
      <c r="C50" s="108">
        <f>C47-F47</f>
        <v>0</v>
      </c>
      <c r="D50" s="124">
        <f>PMT(0.333333%,60,C50)*-1</f>
        <v>0</v>
      </c>
      <c r="E50" s="124"/>
      <c r="F50" s="112">
        <f>PMT(0.333333%,120,C50)*-1</f>
        <v>0</v>
      </c>
    </row>
    <row r="51" spans="2:6" ht="16.5" thickBot="1" x14ac:dyDescent="0.3">
      <c r="B51" s="109" t="s">
        <v>96</v>
      </c>
      <c r="C51" s="110">
        <f>C47-F47</f>
        <v>0</v>
      </c>
      <c r="D51" s="120">
        <f>PMT(0.5%,60,C51)*-1</f>
        <v>0</v>
      </c>
      <c r="E51" s="120"/>
      <c r="F51" s="111">
        <f>PMT(0.5%,120,C51)*-1</f>
        <v>0</v>
      </c>
    </row>
    <row r="53" spans="2:6" ht="26.25" x14ac:dyDescent="0.25">
      <c r="B53" s="149" t="s">
        <v>99</v>
      </c>
      <c r="C53" s="149"/>
      <c r="D53" s="149"/>
      <c r="E53" s="149"/>
      <c r="F53" s="149"/>
    </row>
  </sheetData>
  <sheetProtection algorithmName="SHA-512" hashValue="ow7MEdtEiUqLsBVji52zu9eYLyg2DW71U22alys7cKunBVjOifD11eb8ZSp7sYKjZoEqLD9nh3fKaxyEnyjIrQ==" saltValue="Pkwj8IV5rmLeOtXKXOns7Q==" spinCount="100000" sheet="1" objects="1" scenarios="1"/>
  <mergeCells count="20">
    <mergeCell ref="B53:F53"/>
    <mergeCell ref="R42:X42"/>
    <mergeCell ref="R43:X43"/>
    <mergeCell ref="B15:C15"/>
    <mergeCell ref="B16:C16"/>
    <mergeCell ref="B48:F48"/>
    <mergeCell ref="B20:C20"/>
    <mergeCell ref="D47:E47"/>
    <mergeCell ref="D46:E46"/>
    <mergeCell ref="D49:E49"/>
    <mergeCell ref="D51:E51"/>
    <mergeCell ref="B2:F2"/>
    <mergeCell ref="D50:E50"/>
    <mergeCell ref="B5:F5"/>
    <mergeCell ref="B6:F6"/>
    <mergeCell ref="B14:C14"/>
    <mergeCell ref="B17:C17"/>
    <mergeCell ref="B18:C18"/>
    <mergeCell ref="B11:C11"/>
    <mergeCell ref="D8:H8"/>
  </mergeCells>
  <conditionalFormatting sqref="B48">
    <cfRule type="expression" dxfId="1" priority="2">
      <formula>$C$47&gt;=12100</formula>
    </cfRule>
  </conditionalFormatting>
  <conditionalFormatting sqref="D47:E47">
    <cfRule type="containsErrors" dxfId="0" priority="1">
      <formula>ISERROR(D47)</formula>
    </cfRule>
  </conditionalFormatting>
  <hyperlinks>
    <hyperlink ref="B53" r:id="rId1" xr:uid="{C2362ABD-C919-4AFF-8A6A-FFA16148445C}"/>
  </hyperlinks>
  <pageMargins left="0.7" right="0.7" top="0.75" bottom="0.75" header="0.3" footer="0.3"/>
  <pageSetup paperSize="9" orientation="portrait" horizontalDpi="1200" verticalDpi="1200" r:id="rId2"/>
  <ignoredErrors>
    <ignoredError sqref="D47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Full1!$A$35:$A$38</xm:f>
          </x14:formula1>
          <xm:sqref>B18</xm:sqref>
        </x14:dataValidation>
        <x14:dataValidation type="list" allowBlank="1" showInputMessage="1" showErrorMessage="1" xr:uid="{00000000-0002-0000-0000-000001000000}">
          <x14:formula1>
            <xm:f>Full1!$A$2:$A$3</xm:f>
          </x14:formula1>
          <xm:sqref>C13 C21 C23</xm:sqref>
        </x14:dataValidation>
        <x14:dataValidation type="list" allowBlank="1" showInputMessage="1" showErrorMessage="1" xr:uid="{00000000-0002-0000-0000-000002000000}">
          <x14:formula1>
            <xm:f>Full1!$A$6:$A$7</xm:f>
          </x14:formula1>
          <xm:sqref>B9</xm:sqref>
        </x14:dataValidation>
        <x14:dataValidation type="list" allowBlank="1" showInputMessage="1" showErrorMessage="1" xr:uid="{00000000-0002-0000-0000-000003000000}">
          <x14:formula1>
            <xm:f>Full1!$A$10:$A$13</xm:f>
          </x14:formula1>
          <xm:sqref>B31</xm:sqref>
        </x14:dataValidation>
        <x14:dataValidation type="list" allowBlank="1" showInputMessage="1" showErrorMessage="1" xr:uid="{00000000-0002-0000-0000-000004000000}">
          <x14:formula1>
            <xm:f>Full1!$A$23:$A$29</xm:f>
          </x14:formula1>
          <xm:sqref>B35</xm:sqref>
        </x14:dataValidation>
        <x14:dataValidation type="list" allowBlank="1" showInputMessage="1" showErrorMessage="1" xr:uid="{00000000-0002-0000-0000-000005000000}">
          <x14:formula1>
            <xm:f>Full1!$A$16:$A$20</xm:f>
          </x14:formula1>
          <xm:sqref>B33</xm:sqref>
        </x14:dataValidation>
        <x14:dataValidation type="list" allowBlank="1" showInputMessage="1" showErrorMessage="1" xr:uid="{00000000-0002-0000-0000-000006000000}">
          <x14:formula1>
            <xm:f>Full1!$A$46:$A$51</xm:f>
          </x14:formula1>
          <xm:sqref>B6:F6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topLeftCell="A21" workbookViewId="0">
      <selection activeCell="A24" sqref="A24"/>
    </sheetView>
  </sheetViews>
  <sheetFormatPr baseColWidth="10" defaultColWidth="9.140625" defaultRowHeight="15" x14ac:dyDescent="0.25"/>
  <cols>
    <col min="1" max="1" width="70.28515625" customWidth="1"/>
    <col min="2" max="2" width="63" customWidth="1"/>
  </cols>
  <sheetData>
    <row r="1" spans="1:1" x14ac:dyDescent="0.25">
      <c r="A1" t="s">
        <v>4</v>
      </c>
    </row>
    <row r="2" spans="1:1" x14ac:dyDescent="0.25">
      <c r="A2" t="s">
        <v>0</v>
      </c>
    </row>
    <row r="3" spans="1:1" x14ac:dyDescent="0.25">
      <c r="A3" t="s">
        <v>1</v>
      </c>
    </row>
    <row r="5" spans="1:1" x14ac:dyDescent="0.25">
      <c r="A5" t="s">
        <v>3</v>
      </c>
    </row>
    <row r="6" spans="1:1" x14ac:dyDescent="0.25">
      <c r="A6" t="s">
        <v>13</v>
      </c>
    </row>
    <row r="7" spans="1:1" x14ac:dyDescent="0.25">
      <c r="A7" t="s">
        <v>14</v>
      </c>
    </row>
    <row r="9" spans="1:1" x14ac:dyDescent="0.25">
      <c r="A9" t="s">
        <v>5</v>
      </c>
    </row>
    <row r="10" spans="1:1" x14ac:dyDescent="0.25">
      <c r="A10" t="s">
        <v>15</v>
      </c>
    </row>
    <row r="11" spans="1:1" x14ac:dyDescent="0.25">
      <c r="A11" s="2" t="s">
        <v>16</v>
      </c>
    </row>
    <row r="12" spans="1:1" x14ac:dyDescent="0.25">
      <c r="A12" s="2" t="s">
        <v>17</v>
      </c>
    </row>
    <row r="13" spans="1:1" x14ac:dyDescent="0.25">
      <c r="A13" s="2" t="s">
        <v>18</v>
      </c>
    </row>
    <row r="14" spans="1:1" x14ac:dyDescent="0.25">
      <c r="A14" s="2"/>
    </row>
    <row r="15" spans="1:1" x14ac:dyDescent="0.25">
      <c r="A15" s="2" t="s">
        <v>6</v>
      </c>
    </row>
    <row r="16" spans="1:1" x14ac:dyDescent="0.25">
      <c r="A16" s="2" t="s">
        <v>15</v>
      </c>
    </row>
    <row r="17" spans="1:1" ht="29.45" customHeight="1" x14ac:dyDescent="0.25">
      <c r="A17" s="1" t="s">
        <v>19</v>
      </c>
    </row>
    <row r="18" spans="1:1" ht="45" x14ac:dyDescent="0.25">
      <c r="A18" s="1" t="s">
        <v>20</v>
      </c>
    </row>
    <row r="19" spans="1:1" ht="60" x14ac:dyDescent="0.25">
      <c r="A19" s="1" t="s">
        <v>21</v>
      </c>
    </row>
    <row r="20" spans="1:1" ht="60" x14ac:dyDescent="0.25">
      <c r="A20" s="1" t="s">
        <v>22</v>
      </c>
    </row>
    <row r="22" spans="1:1" x14ac:dyDescent="0.25">
      <c r="A22" s="2" t="s">
        <v>7</v>
      </c>
    </row>
    <row r="23" spans="1:1" x14ac:dyDescent="0.25">
      <c r="A23" s="2" t="s">
        <v>15</v>
      </c>
    </row>
    <row r="24" spans="1:1" x14ac:dyDescent="0.25">
      <c r="A24" s="2" t="s">
        <v>67</v>
      </c>
    </row>
    <row r="25" spans="1:1" ht="30" x14ac:dyDescent="0.25">
      <c r="A25" s="1" t="s">
        <v>23</v>
      </c>
    </row>
    <row r="26" spans="1:1" ht="30" x14ac:dyDescent="0.25">
      <c r="A26" s="1" t="s">
        <v>24</v>
      </c>
    </row>
    <row r="27" spans="1:1" ht="45" x14ac:dyDescent="0.25">
      <c r="A27" s="1" t="s">
        <v>25</v>
      </c>
    </row>
    <row r="28" spans="1:1" ht="45" x14ac:dyDescent="0.25">
      <c r="A28" s="1" t="s">
        <v>26</v>
      </c>
    </row>
    <row r="29" spans="1:1" ht="60" x14ac:dyDescent="0.25">
      <c r="A29" s="1" t="s">
        <v>27</v>
      </c>
    </row>
    <row r="34" spans="1:1" x14ac:dyDescent="0.25">
      <c r="A34" t="s">
        <v>2</v>
      </c>
    </row>
    <row r="35" spans="1:1" x14ac:dyDescent="0.25">
      <c r="A35" t="s">
        <v>28</v>
      </c>
    </row>
    <row r="36" spans="1:1" x14ac:dyDescent="0.25">
      <c r="A36" s="1" t="s">
        <v>29</v>
      </c>
    </row>
    <row r="37" spans="1:1" x14ac:dyDescent="0.25">
      <c r="A37" s="1" t="s">
        <v>30</v>
      </c>
    </row>
    <row r="38" spans="1:1" x14ac:dyDescent="0.25">
      <c r="A38" s="1" t="s">
        <v>31</v>
      </c>
    </row>
    <row r="41" spans="1:1" x14ac:dyDescent="0.25">
      <c r="A41" s="1" t="s">
        <v>11</v>
      </c>
    </row>
    <row r="42" spans="1:1" x14ac:dyDescent="0.25">
      <c r="A42" s="1" t="s">
        <v>32</v>
      </c>
    </row>
    <row r="43" spans="1:1" x14ac:dyDescent="0.25">
      <c r="A43" s="1" t="s">
        <v>58</v>
      </c>
    </row>
    <row r="45" spans="1:1" x14ac:dyDescent="0.25">
      <c r="A45" s="1" t="s">
        <v>12</v>
      </c>
    </row>
    <row r="46" spans="1:1" x14ac:dyDescent="0.25">
      <c r="A46" s="43" t="s">
        <v>33</v>
      </c>
    </row>
    <row r="47" spans="1:1" x14ac:dyDescent="0.25">
      <c r="A47" s="43" t="s">
        <v>34</v>
      </c>
    </row>
    <row r="48" spans="1:1" x14ac:dyDescent="0.25">
      <c r="A48" s="43" t="s">
        <v>35</v>
      </c>
    </row>
    <row r="49" spans="1:1" x14ac:dyDescent="0.25">
      <c r="A49" s="43" t="s">
        <v>36</v>
      </c>
    </row>
    <row r="50" spans="1:1" x14ac:dyDescent="0.25">
      <c r="A50" s="43" t="s">
        <v>37</v>
      </c>
    </row>
    <row r="51" spans="1:1" x14ac:dyDescent="0.25">
      <c r="A51" s="43" t="s">
        <v>38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Calculadora de ajudas - PREE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2023-10-06T09:05:36Z</dcterms:modified>
</cp:coreProperties>
</file>